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15000" windowHeight="7350" firstSheet="1" activeTab="1"/>
  </bookViews>
  <sheets>
    <sheet name="ORIGINAL" sheetId="1" state="hidden" r:id="rId1"/>
    <sheet name="Exercice" sheetId="2" r:id="rId2"/>
    <sheet name="Feuil1" sheetId="3" r:id="rId3"/>
  </sheets>
  <definedNames>
    <definedName name="bareme">Exercice!$A$28:$C$30</definedName>
    <definedName name="base">Exercice!$B$2</definedName>
    <definedName name="datejour">Exercice!$G$3</definedName>
    <definedName name="prime">Exercice!$B$3</definedName>
  </definedNames>
  <calcPr calcId="145621"/>
</workbook>
</file>

<file path=xl/calcChain.xml><?xml version="1.0" encoding="utf-8"?>
<calcChain xmlns="http://schemas.openxmlformats.org/spreadsheetml/2006/main">
  <c r="G3" i="2" l="1"/>
  <c r="J6" i="2" s="1"/>
  <c r="K6" i="2" s="1"/>
  <c r="L6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6" i="2"/>
  <c r="J23" i="2" l="1"/>
  <c r="K23" i="2" s="1"/>
  <c r="L23" i="2" s="1"/>
  <c r="J19" i="2"/>
  <c r="K19" i="2" s="1"/>
  <c r="L19" i="2" s="1"/>
  <c r="J15" i="2"/>
  <c r="K15" i="2" s="1"/>
  <c r="L15" i="2" s="1"/>
  <c r="J11" i="2"/>
  <c r="K11" i="2" s="1"/>
  <c r="L11" i="2" s="1"/>
  <c r="J7" i="2"/>
  <c r="K7" i="2" s="1"/>
  <c r="L7" i="2" s="1"/>
  <c r="J22" i="2"/>
  <c r="K22" i="2" s="1"/>
  <c r="L22" i="2" s="1"/>
  <c r="J18" i="2"/>
  <c r="K18" i="2" s="1"/>
  <c r="L18" i="2" s="1"/>
  <c r="J14" i="2"/>
  <c r="K14" i="2" s="1"/>
  <c r="L14" i="2" s="1"/>
  <c r="J10" i="2"/>
  <c r="K10" i="2" s="1"/>
  <c r="L10" i="2" s="1"/>
  <c r="J21" i="2"/>
  <c r="K21" i="2" s="1"/>
  <c r="L21" i="2" s="1"/>
  <c r="J17" i="2"/>
  <c r="K17" i="2" s="1"/>
  <c r="L17" i="2" s="1"/>
  <c r="J13" i="2"/>
  <c r="K13" i="2" s="1"/>
  <c r="L13" i="2" s="1"/>
  <c r="J9" i="2"/>
  <c r="K9" i="2" s="1"/>
  <c r="L9" i="2" s="1"/>
  <c r="J24" i="2"/>
  <c r="K24" i="2" s="1"/>
  <c r="L24" i="2" s="1"/>
  <c r="J20" i="2"/>
  <c r="K20" i="2" s="1"/>
  <c r="L20" i="2" s="1"/>
  <c r="J16" i="2"/>
  <c r="K16" i="2" s="1"/>
  <c r="L16" i="2" s="1"/>
  <c r="J12" i="2"/>
  <c r="K12" i="2" s="1"/>
  <c r="L12" i="2" s="1"/>
  <c r="J8" i="2"/>
  <c r="K8" i="2" s="1"/>
  <c r="L8" i="2" s="1"/>
  <c r="A1" i="3"/>
  <c r="A3" i="3" s="1"/>
  <c r="A4" i="3" s="1"/>
  <c r="A5" i="3" s="1"/>
  <c r="I23" i="1"/>
  <c r="J23" i="1" s="1"/>
  <c r="K23" i="1" s="1"/>
  <c r="I22" i="1"/>
  <c r="J22" i="1" s="1"/>
  <c r="K22" i="1" s="1"/>
  <c r="J21" i="1"/>
  <c r="K21" i="1" s="1"/>
  <c r="I21" i="1"/>
  <c r="I20" i="1"/>
  <c r="J20" i="1" s="1"/>
  <c r="K20" i="1" s="1"/>
  <c r="I19" i="1"/>
  <c r="J19" i="1" s="1"/>
  <c r="K19" i="1" s="1"/>
  <c r="J18" i="1"/>
  <c r="K18" i="1" s="1"/>
  <c r="I18" i="1"/>
  <c r="I17" i="1"/>
  <c r="J17" i="1" s="1"/>
  <c r="K17" i="1" s="1"/>
  <c r="I16" i="1"/>
  <c r="J16" i="1" s="1"/>
  <c r="K16" i="1" s="1"/>
  <c r="I15" i="1"/>
  <c r="J15" i="1" s="1"/>
  <c r="K15" i="1" s="1"/>
  <c r="I14" i="1"/>
  <c r="J14" i="1" s="1"/>
  <c r="K14" i="1" s="1"/>
  <c r="J13" i="1"/>
  <c r="K13" i="1" s="1"/>
  <c r="I13" i="1"/>
  <c r="I12" i="1"/>
  <c r="J12" i="1" s="1"/>
  <c r="K12" i="1" s="1"/>
  <c r="I11" i="1"/>
  <c r="J11" i="1" s="1"/>
  <c r="K11" i="1" s="1"/>
  <c r="J10" i="1"/>
  <c r="K10" i="1" s="1"/>
  <c r="I10" i="1"/>
  <c r="I9" i="1"/>
  <c r="J9" i="1" s="1"/>
  <c r="K9" i="1" s="1"/>
  <c r="I8" i="1"/>
  <c r="J8" i="1" s="1"/>
  <c r="K8" i="1" s="1"/>
  <c r="I7" i="1"/>
  <c r="J7" i="1" s="1"/>
  <c r="K7" i="1" s="1"/>
  <c r="J6" i="1"/>
  <c r="K6" i="1" s="1"/>
  <c r="I6" i="1"/>
  <c r="I5" i="1"/>
  <c r="J5" i="1" s="1"/>
  <c r="K5" i="1" s="1"/>
</calcChain>
</file>

<file path=xl/sharedStrings.xml><?xml version="1.0" encoding="utf-8"?>
<sst xmlns="http://schemas.openxmlformats.org/spreadsheetml/2006/main" count="251" uniqueCount="97">
  <si>
    <t>BASE</t>
  </si>
  <si>
    <t>PRIME</t>
  </si>
  <si>
    <t>DATE</t>
  </si>
  <si>
    <t>CIVIL</t>
  </si>
  <si>
    <t>PRENOM</t>
  </si>
  <si>
    <t>NOM</t>
  </si>
  <si>
    <t>ADRESSE</t>
  </si>
  <si>
    <t>CODEPOST</t>
  </si>
  <si>
    <t>VILLE</t>
  </si>
  <si>
    <t>DATENAISS</t>
  </si>
  <si>
    <t>CATEGORIE</t>
  </si>
  <si>
    <t>AGE</t>
  </si>
  <si>
    <t>SALAIRE</t>
  </si>
  <si>
    <t>Monsieur</t>
  </si>
  <si>
    <t>Thomas</t>
  </si>
  <si>
    <t>DUPOND</t>
  </si>
  <si>
    <t>23, rue des Alpes</t>
  </si>
  <si>
    <t>LYON</t>
  </si>
  <si>
    <t>O</t>
  </si>
  <si>
    <t>Madame</t>
  </si>
  <si>
    <t>Virginia</t>
  </si>
  <si>
    <t>NOIR</t>
  </si>
  <si>
    <t>20, rue d'Ivry</t>
  </si>
  <si>
    <t>PARIS</t>
  </si>
  <si>
    <t>E</t>
  </si>
  <si>
    <t>Xavier</t>
  </si>
  <si>
    <t>COUTANT</t>
  </si>
  <si>
    <t>355, rue des Fleurs</t>
  </si>
  <si>
    <t>CADALEN</t>
  </si>
  <si>
    <t>Albert</t>
  </si>
  <si>
    <t>HERAL</t>
  </si>
  <si>
    <t>33, chemin Vert</t>
  </si>
  <si>
    <t>LOMBERS</t>
  </si>
  <si>
    <t>C</t>
  </si>
  <si>
    <t>Bertrand</t>
  </si>
  <si>
    <t>HAMON</t>
  </si>
  <si>
    <t>769, Bd Leclerc</t>
  </si>
  <si>
    <t>Jean</t>
  </si>
  <si>
    <t>HERBERT</t>
  </si>
  <si>
    <t>1, rue Noir</t>
  </si>
  <si>
    <t>MAZAMET</t>
  </si>
  <si>
    <t>Adèle</t>
  </si>
  <si>
    <t>BENOIST</t>
  </si>
  <si>
    <t>44, rue Principale</t>
  </si>
  <si>
    <t>SEMALENS</t>
  </si>
  <si>
    <t>Dominique</t>
  </si>
  <si>
    <t>MILLET</t>
  </si>
  <si>
    <t>13, allée Vasi</t>
  </si>
  <si>
    <t>ALBI</t>
  </si>
  <si>
    <t>Pauline</t>
  </si>
  <si>
    <t>COOK</t>
  </si>
  <si>
    <t>Jacques</t>
  </si>
  <si>
    <t>CHIRAC</t>
  </si>
  <si>
    <t>345, Av Jules Vernes</t>
  </si>
  <si>
    <t>Hélène</t>
  </si>
  <si>
    <t>MARTIN</t>
  </si>
  <si>
    <t>12, chemin des pommes</t>
  </si>
  <si>
    <t>SOUAL</t>
  </si>
  <si>
    <t>Michel</t>
  </si>
  <si>
    <t>PETIT</t>
  </si>
  <si>
    <t>18, côte de la crouzille</t>
  </si>
  <si>
    <t>LABOUTARIE</t>
  </si>
  <si>
    <t>Marie</t>
  </si>
  <si>
    <t>RAMON</t>
  </si>
  <si>
    <t>1, place du Vigan</t>
  </si>
  <si>
    <t>CUNAC</t>
  </si>
  <si>
    <t>Pierre</t>
  </si>
  <si>
    <t>DUTOUR</t>
  </si>
  <si>
    <t>5, rue Porte-Neuve</t>
  </si>
  <si>
    <t>CASTRES</t>
  </si>
  <si>
    <t>Mélinda</t>
  </si>
  <si>
    <t>BLANC</t>
  </si>
  <si>
    <t>7, place du Foirail</t>
  </si>
  <si>
    <t>LAVAUR</t>
  </si>
  <si>
    <t>Paul</t>
  </si>
  <si>
    <t>JAMBON</t>
  </si>
  <si>
    <t>3, allée des Platanes</t>
  </si>
  <si>
    <t>PARISOT</t>
  </si>
  <si>
    <t>Tom</t>
  </si>
  <si>
    <t>RIGOLO</t>
  </si>
  <si>
    <t>15, rue des mouettes</t>
  </si>
  <si>
    <t>SAIX</t>
  </si>
  <si>
    <t>Harry</t>
  </si>
  <si>
    <t>COVERT</t>
  </si>
  <si>
    <t>2, rue des petits pois</t>
  </si>
  <si>
    <t>GAILLAC</t>
  </si>
  <si>
    <t>Jacqueline</t>
  </si>
  <si>
    <t>HUET</t>
  </si>
  <si>
    <t>6, rue de la radio</t>
  </si>
  <si>
    <t>CODE</t>
  </si>
  <si>
    <t>COEFF</t>
  </si>
  <si>
    <t>Cadre</t>
  </si>
  <si>
    <t>Employé</t>
  </si>
  <si>
    <t>Ouvrier</t>
  </si>
  <si>
    <t>SALAIRE FINAL</t>
  </si>
  <si>
    <t>CIVILITE</t>
  </si>
  <si>
    <t>NUM SECU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</si>
</sst>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dd&quot; &quot;dd&quot; &quot;mmmm&quot; &quot;yyyy"/>
    <numFmt numFmtId="165" formatCode="[$-40C]dddd&quot;, &quot;mmmm&quot; &quot;dd&quot;, &quot;yyyy"/>
    <numFmt numFmtId="166" formatCode="[&gt;=3000000000000]#&quot; &quot;##&quot; &quot;##&quot; &quot;##&quot; &quot;###&quot; &quot;###&quot; | &quot;##;#&quot; &quot;##&quot; &quot;##&quot; &quot;##&quot; &quot;###&quot; &quot;###"/>
  </numFmts>
  <fonts count="4" x14ac:knownFonts="1"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1" fontId="1" fillId="0" borderId="0" xfId="0" applyNumberFormat="1" applyFont="1"/>
    <xf numFmtId="0" fontId="1" fillId="0" borderId="0" xfId="0" applyFont="1" applyProtection="1">
      <protection locked="0"/>
    </xf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4" fontId="1" fillId="0" borderId="10" xfId="0" applyNumberFormat="1" applyFont="1" applyBorder="1"/>
    <xf numFmtId="0" fontId="1" fillId="0" borderId="11" xfId="0" applyFont="1" applyBorder="1"/>
    <xf numFmtId="14" fontId="1" fillId="0" borderId="0" xfId="0" applyNumberFormat="1" applyFont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165" fontId="0" fillId="0" borderId="0" xfId="0" applyNumberFormat="1"/>
    <xf numFmtId="0" fontId="1" fillId="0" borderId="0" xfId="0" applyFont="1" applyProtection="1"/>
    <xf numFmtId="0" fontId="1" fillId="3" borderId="20" xfId="0" applyFont="1" applyFill="1" applyBorder="1" applyProtection="1"/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7" xfId="0" applyFont="1" applyBorder="1" applyProtection="1"/>
    <xf numFmtId="14" fontId="1" fillId="0" borderId="7" xfId="0" applyNumberFormat="1" applyFont="1" applyBorder="1" applyProtection="1"/>
    <xf numFmtId="0" fontId="1" fillId="0" borderId="7" xfId="0" applyFont="1" applyBorder="1" applyAlignment="1" applyProtection="1">
      <alignment horizontal="center"/>
    </xf>
    <xf numFmtId="43" fontId="1" fillId="0" borderId="8" xfId="1" applyFont="1" applyBorder="1" applyProtection="1"/>
    <xf numFmtId="0" fontId="1" fillId="0" borderId="10" xfId="0" applyFont="1" applyBorder="1" applyProtection="1"/>
    <xf numFmtId="14" fontId="1" fillId="0" borderId="10" xfId="0" applyNumberFormat="1" applyFont="1" applyBorder="1" applyProtection="1"/>
    <xf numFmtId="0" fontId="1" fillId="0" borderId="10" xfId="0" applyFont="1" applyBorder="1" applyAlignment="1" applyProtection="1">
      <alignment horizontal="center"/>
    </xf>
    <xf numFmtId="43" fontId="1" fillId="0" borderId="11" xfId="1" applyFont="1" applyBorder="1" applyProtection="1"/>
    <xf numFmtId="14" fontId="1" fillId="0" borderId="0" xfId="0" applyNumberFormat="1" applyFont="1" applyProtection="1"/>
    <xf numFmtId="0" fontId="2" fillId="4" borderId="0" xfId="0" applyFont="1" applyFill="1" applyProtection="1"/>
    <xf numFmtId="0" fontId="1" fillId="3" borderId="22" xfId="0" applyFont="1" applyFill="1" applyBorder="1" applyProtection="1"/>
    <xf numFmtId="0" fontId="1" fillId="3" borderId="23" xfId="0" applyFont="1" applyFill="1" applyBorder="1" applyProtection="1"/>
    <xf numFmtId="0" fontId="1" fillId="3" borderId="0" xfId="0" applyFont="1" applyFill="1" applyBorder="1" applyProtection="1"/>
    <xf numFmtId="0" fontId="1" fillId="3" borderId="25" xfId="0" applyFont="1" applyFill="1" applyBorder="1" applyProtection="1"/>
    <xf numFmtId="0" fontId="1" fillId="3" borderId="27" xfId="0" applyFont="1" applyFill="1" applyBorder="1" applyProtection="1"/>
    <xf numFmtId="0" fontId="1" fillId="3" borderId="28" xfId="0" applyFont="1" applyFill="1" applyBorder="1" applyProtection="1"/>
    <xf numFmtId="164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166" fontId="1" fillId="0" borderId="6" xfId="0" applyNumberFormat="1" applyFont="1" applyBorder="1" applyProtection="1"/>
    <xf numFmtId="166" fontId="1" fillId="0" borderId="9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0" fontId="0" fillId="3" borderId="26" xfId="0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</cellXfs>
  <cellStyles count="2">
    <cellStyle name="Milliers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0</xdr:row>
      <xdr:rowOff>95253</xdr:rowOff>
    </xdr:from>
    <xdr:ext cx="1114425" cy="180978"/>
    <xdr:sp macro="" textlink="">
      <xdr:nvSpPr>
        <xdr:cNvPr id="2" name="Texte 1"/>
        <xdr:cNvSpPr txBox="1"/>
      </xdr:nvSpPr>
      <xdr:spPr>
        <a:xfrm>
          <a:off x="1952625" y="95253"/>
          <a:ext cx="1114425" cy="180978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Donner un nom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47621</xdr:colOff>
      <xdr:row>1</xdr:row>
      <xdr:rowOff>28575</xdr:rowOff>
    </xdr:from>
    <xdr:ext cx="371475" cy="0"/>
    <xdr:sp macro="" textlink="">
      <xdr:nvSpPr>
        <xdr:cNvPr id="3" name="Line 2"/>
        <xdr:cNvSpPr/>
      </xdr:nvSpPr>
      <xdr:spPr>
        <a:xfrm flipH="1">
          <a:off x="1543046" y="228600"/>
          <a:ext cx="371475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  <a:tailEnd type="arrow"/>
        </a:ln>
      </xdr:spPr>
      <xdr:txBody>
        <a:bodyPr lIns="0" tIns="0" rIns="0" bIns="0"/>
        <a:lstStyle/>
        <a:p>
          <a:endParaRPr lang="fr-FR"/>
        </a:p>
      </xdr:txBody>
    </xdr:sp>
    <xdr:clientData/>
  </xdr:oneCellAnchor>
  <xdr:oneCellAnchor>
    <xdr:from>
      <xdr:col>3</xdr:col>
      <xdr:colOff>466728</xdr:colOff>
      <xdr:row>27</xdr:row>
      <xdr:rowOff>19046</xdr:rowOff>
    </xdr:from>
    <xdr:ext cx="1114425" cy="190496"/>
    <xdr:sp macro="" textlink="">
      <xdr:nvSpPr>
        <xdr:cNvPr id="5" name="Texte 3"/>
        <xdr:cNvSpPr txBox="1"/>
      </xdr:nvSpPr>
      <xdr:spPr>
        <a:xfrm>
          <a:off x="2762253" y="5248271"/>
          <a:ext cx="1114425" cy="190496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Donner un nom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47621</xdr:colOff>
      <xdr:row>27</xdr:row>
      <xdr:rowOff>123828</xdr:rowOff>
    </xdr:from>
    <xdr:ext cx="381003" cy="0"/>
    <xdr:sp macro="" textlink="">
      <xdr:nvSpPr>
        <xdr:cNvPr id="6" name="Line 4"/>
        <xdr:cNvSpPr/>
      </xdr:nvSpPr>
      <xdr:spPr>
        <a:xfrm flipH="1">
          <a:off x="2343146" y="5353053"/>
          <a:ext cx="38100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  <a:tailEnd type="arrow"/>
        </a:ln>
      </xdr:spPr>
      <xdr:txBody>
        <a:bodyPr lIns="0" tIns="0" rIns="0" bIns="0"/>
        <a:lstStyle/>
        <a:p>
          <a:endParaRPr lang="fr-FR"/>
        </a:p>
      </xdr:txBody>
    </xdr:sp>
    <xdr:clientData/>
  </xdr:oneCellAnchor>
  <xdr:oneCellAnchor>
    <xdr:from>
      <xdr:col>4</xdr:col>
      <xdr:colOff>9528</xdr:colOff>
      <xdr:row>23</xdr:row>
      <xdr:rowOff>142875</xdr:rowOff>
    </xdr:from>
    <xdr:ext cx="4924428" cy="1085850"/>
    <xdr:sp macro="" textlink="">
      <xdr:nvSpPr>
        <xdr:cNvPr id="4" name="Texte 5"/>
        <xdr:cNvSpPr txBox="1"/>
      </xdr:nvSpPr>
      <xdr:spPr>
        <a:xfrm>
          <a:off x="4019553" y="4591050"/>
          <a:ext cx="4924428" cy="1085850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La prime concerne les salariés de 40 ans et plus...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Les salaires sont calculés suivant le barême ci-contre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561971</xdr:colOff>
      <xdr:row>1</xdr:row>
      <xdr:rowOff>9528</xdr:rowOff>
    </xdr:from>
    <xdr:ext cx="609603" cy="180978"/>
    <xdr:sp macro="" textlink="">
      <xdr:nvSpPr>
        <xdr:cNvPr id="3" name="Texte 1"/>
        <xdr:cNvSpPr txBox="1"/>
      </xdr:nvSpPr>
      <xdr:spPr>
        <a:xfrm>
          <a:off x="2057396" y="209553"/>
          <a:ext cx="609603" cy="180978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BASE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9528</xdr:colOff>
      <xdr:row>1</xdr:row>
      <xdr:rowOff>104771</xdr:rowOff>
    </xdr:from>
    <xdr:ext cx="533396" cy="0"/>
    <xdr:sp macro="" textlink="">
      <xdr:nvSpPr>
        <xdr:cNvPr id="4" name="Line 2"/>
        <xdr:cNvSpPr/>
      </xdr:nvSpPr>
      <xdr:spPr>
        <a:xfrm flipH="1">
          <a:off x="1504953" y="304796"/>
          <a:ext cx="53339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  <a:tailEnd type="arrow"/>
        </a:ln>
      </xdr:spPr>
      <xdr:txBody>
        <a:bodyPr lIns="0" tIns="0" rIns="0" bIns="0"/>
        <a:lstStyle/>
        <a:p>
          <a:endParaRPr lang="fr-FR"/>
        </a:p>
      </xdr:txBody>
    </xdr:sp>
    <xdr:clientData/>
  </xdr:oneCellAnchor>
  <xdr:oneCellAnchor>
    <xdr:from>
      <xdr:col>3</xdr:col>
      <xdr:colOff>447678</xdr:colOff>
      <xdr:row>27</xdr:row>
      <xdr:rowOff>152396</xdr:rowOff>
    </xdr:from>
    <xdr:ext cx="885825" cy="190496"/>
    <xdr:sp macro="" textlink="">
      <xdr:nvSpPr>
        <xdr:cNvPr id="9" name="Texte 3"/>
        <xdr:cNvSpPr txBox="1"/>
      </xdr:nvSpPr>
      <xdr:spPr>
        <a:xfrm>
          <a:off x="3771903" y="5372096"/>
          <a:ext cx="885825" cy="190496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BAREME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28571</xdr:colOff>
      <xdr:row>28</xdr:row>
      <xdr:rowOff>76203</xdr:rowOff>
    </xdr:from>
    <xdr:ext cx="381003" cy="0"/>
    <xdr:sp macro="" textlink="">
      <xdr:nvSpPr>
        <xdr:cNvPr id="10" name="Line 4"/>
        <xdr:cNvSpPr/>
      </xdr:nvSpPr>
      <xdr:spPr>
        <a:xfrm flipH="1">
          <a:off x="3352796" y="5486403"/>
          <a:ext cx="38100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  <a:tailEnd type="arrow"/>
        </a:ln>
      </xdr:spPr>
      <xdr:txBody>
        <a:bodyPr lIns="0" tIns="0" rIns="0" bIns="0"/>
        <a:lstStyle/>
        <a:p>
          <a:endParaRPr lang="fr-FR"/>
        </a:p>
      </xdr:txBody>
    </xdr:sp>
    <xdr:clientData/>
  </xdr:oneCellAnchor>
  <xdr:oneCellAnchor>
    <xdr:from>
      <xdr:col>4</xdr:col>
      <xdr:colOff>1495425</xdr:colOff>
      <xdr:row>24</xdr:row>
      <xdr:rowOff>142876</xdr:rowOff>
    </xdr:from>
    <xdr:ext cx="7096125" cy="1257300"/>
    <xdr:sp macro="" textlink="">
      <xdr:nvSpPr>
        <xdr:cNvPr id="8" name="Texte 5"/>
        <xdr:cNvSpPr txBox="1"/>
      </xdr:nvSpPr>
      <xdr:spPr>
        <a:xfrm>
          <a:off x="3790950" y="4791076"/>
          <a:ext cx="7096125" cy="1257300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2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La prime concerne les salariés de 50 ans et plus...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2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2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- Calculez d'abord  l'âge de chaque salarié.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2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- Calculez la prime de chaque salarié (fonction SI).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2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- Calculez le montant du salaire hors prime en fonction du barême ci-contre (fonction RECHERCHEV).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2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- Arrondissez à 2 décimales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561971</xdr:colOff>
      <xdr:row>2</xdr:row>
      <xdr:rowOff>38103</xdr:rowOff>
    </xdr:from>
    <xdr:ext cx="609603" cy="180978"/>
    <xdr:sp macro="" textlink="">
      <xdr:nvSpPr>
        <xdr:cNvPr id="6" name="Texte 6"/>
        <xdr:cNvSpPr txBox="1"/>
      </xdr:nvSpPr>
      <xdr:spPr>
        <a:xfrm>
          <a:off x="2057396" y="438153"/>
          <a:ext cx="609603" cy="180978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PRIME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2</xdr:col>
      <xdr:colOff>9528</xdr:colOff>
      <xdr:row>2</xdr:row>
      <xdr:rowOff>133346</xdr:rowOff>
    </xdr:from>
    <xdr:ext cx="533396" cy="0"/>
    <xdr:sp macro="" textlink="">
      <xdr:nvSpPr>
        <xdr:cNvPr id="7" name="Line 7"/>
        <xdr:cNvSpPr/>
      </xdr:nvSpPr>
      <xdr:spPr>
        <a:xfrm flipH="1">
          <a:off x="1504953" y="533396"/>
          <a:ext cx="533396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  <a:tailEnd type="arrow"/>
        </a:ln>
      </xdr:spPr>
      <xdr:txBody>
        <a:bodyPr lIns="0" tIns="0" rIns="0" bIns="0"/>
        <a:lstStyle/>
        <a:p>
          <a:endParaRPr lang="fr-FR"/>
        </a:p>
      </xdr:txBody>
    </xdr:sp>
    <xdr:clientData/>
  </xdr:oneCellAnchor>
  <xdr:oneCellAnchor>
    <xdr:from>
      <xdr:col>4</xdr:col>
      <xdr:colOff>914400</xdr:colOff>
      <xdr:row>0</xdr:row>
      <xdr:rowOff>57145</xdr:rowOff>
    </xdr:from>
    <xdr:ext cx="1438275" cy="200029"/>
    <xdr:sp macro="" textlink="">
      <xdr:nvSpPr>
        <xdr:cNvPr id="2" name="Texte 8"/>
        <xdr:cNvSpPr txBox="1"/>
      </xdr:nvSpPr>
      <xdr:spPr>
        <a:xfrm>
          <a:off x="3209925" y="57145"/>
          <a:ext cx="1438275" cy="200029"/>
        </a:xfrm>
        <a:prstGeom prst="rect">
          <a:avLst/>
        </a:prstGeom>
        <a:solidFill>
          <a:srgbClr val="FFFFFF"/>
        </a:solidFill>
        <a:ln w="9363">
          <a:solidFill>
            <a:srgbClr val="000000"/>
          </a:solidFill>
          <a:prstDash val="solid"/>
          <a:miter/>
        </a:ln>
      </xdr:spPr>
      <xdr:txBody>
        <a:bodyPr vert="horz" wrap="square" lIns="20162" tIns="20162" rIns="20162" bIns="20162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0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DATE du JOUR</a:t>
          </a:r>
          <a:endParaRPr lang="fr-FR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5</xdr:col>
      <xdr:colOff>523875</xdr:colOff>
      <xdr:row>1</xdr:row>
      <xdr:rowOff>85728</xdr:rowOff>
    </xdr:from>
    <xdr:ext cx="542925" cy="180978"/>
    <xdr:sp macro="" textlink="">
      <xdr:nvSpPr>
        <xdr:cNvPr id="5" name="Line 9"/>
        <xdr:cNvSpPr/>
      </xdr:nvSpPr>
      <xdr:spPr>
        <a:xfrm>
          <a:off x="4533900" y="276228"/>
          <a:ext cx="542925" cy="18097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  <a:tailEnd type="arrow"/>
        </a:ln>
      </xdr:spPr>
      <xdr:txBody>
        <a:bodyPr lIns="0" tIns="0" rIns="0" bIns="0"/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9"/>
  <sheetViews>
    <sheetView workbookViewId="0"/>
  </sheetViews>
  <sheetFormatPr baseColWidth="10" defaultColWidth="11.42578125" defaultRowHeight="15" x14ac:dyDescent="0.2"/>
  <cols>
    <col min="1" max="1" width="10.42578125" style="1" customWidth="1"/>
    <col min="2" max="3" width="12" style="1" customWidth="1"/>
    <col min="4" max="4" width="25.7109375" style="1" customWidth="1"/>
    <col min="5" max="5" width="14.28515625" style="1" customWidth="1"/>
    <col min="6" max="6" width="15.42578125" style="1" customWidth="1"/>
    <col min="7" max="7" width="14.5703125" style="1" customWidth="1"/>
    <col min="8" max="8" width="14.85546875" style="1" customWidth="1"/>
    <col min="9" max="9" width="6.140625" style="3" customWidth="1"/>
    <col min="10" max="10" width="8.5703125" style="3" customWidth="1"/>
    <col min="11" max="11" width="11.28515625" style="1" customWidth="1"/>
    <col min="12" max="76" width="11.42578125" style="4" customWidth="1"/>
    <col min="77" max="77" width="11.42578125" style="1" customWidth="1"/>
    <col min="78" max="16384" width="11.42578125" style="1"/>
  </cols>
  <sheetData>
    <row r="1" spans="1:76" ht="15.75" thickBot="1" x14ac:dyDescent="0.25">
      <c r="A1" s="1" t="s">
        <v>0</v>
      </c>
      <c r="B1" s="2">
        <v>5250</v>
      </c>
    </row>
    <row r="2" spans="1:76" ht="15.75" thickBot="1" x14ac:dyDescent="0.25">
      <c r="A2" s="1" t="s">
        <v>1</v>
      </c>
      <c r="B2" s="5">
        <v>200</v>
      </c>
      <c r="E2" s="1" t="s">
        <v>2</v>
      </c>
      <c r="F2" s="52">
        <v>34200</v>
      </c>
      <c r="G2" s="52"/>
      <c r="H2" s="52"/>
    </row>
    <row r="3" spans="1:76" ht="15.75" thickBot="1" x14ac:dyDescent="0.25"/>
    <row r="4" spans="1:76" s="10" customFormat="1" ht="17.25" thickTop="1" thickBot="1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9" t="s">
        <v>11</v>
      </c>
      <c r="J4" s="9" t="s">
        <v>1</v>
      </c>
      <c r="K4" s="10" t="s">
        <v>12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</row>
    <row r="5" spans="1:76" x14ac:dyDescent="0.2">
      <c r="A5" s="12" t="s">
        <v>13</v>
      </c>
      <c r="B5" s="13" t="s">
        <v>14</v>
      </c>
      <c r="C5" s="13" t="s">
        <v>15</v>
      </c>
      <c r="D5" s="13" t="s">
        <v>16</v>
      </c>
      <c r="E5" s="13">
        <v>69001</v>
      </c>
      <c r="F5" s="13" t="s">
        <v>17</v>
      </c>
      <c r="G5" s="14">
        <v>25922</v>
      </c>
      <c r="H5" s="15" t="s">
        <v>18</v>
      </c>
      <c r="I5" s="3" t="e">
        <f t="shared" ref="I5:I23" si="0">INT((date-G5)/365.25)</f>
        <v>#NAME?</v>
      </c>
      <c r="J5" s="3" t="e">
        <f t="shared" ref="J5:J23" si="1">IF(I5&gt;=40,prime,0)</f>
        <v>#NAME?</v>
      </c>
      <c r="K5" s="1" t="e">
        <f>VLOOKUP(H5,4:4,3)*base+J5</f>
        <v>#VALUE!</v>
      </c>
    </row>
    <row r="6" spans="1:76" x14ac:dyDescent="0.2">
      <c r="A6" s="12" t="s">
        <v>19</v>
      </c>
      <c r="B6" s="13" t="s">
        <v>20</v>
      </c>
      <c r="C6" s="13" t="s">
        <v>21</v>
      </c>
      <c r="D6" s="13" t="s">
        <v>22</v>
      </c>
      <c r="E6" s="13">
        <v>75000</v>
      </c>
      <c r="F6" s="13" t="s">
        <v>23</v>
      </c>
      <c r="G6" s="14">
        <v>20790</v>
      </c>
      <c r="H6" s="15" t="s">
        <v>24</v>
      </c>
      <c r="I6" s="3" t="e">
        <f t="shared" si="0"/>
        <v>#NAME?</v>
      </c>
      <c r="J6" s="3" t="e">
        <f t="shared" si="1"/>
        <v>#NAME?</v>
      </c>
      <c r="K6" s="1" t="e">
        <f>VLOOKUP(H6,4:4,3)*base+J6</f>
        <v>#VALUE!</v>
      </c>
    </row>
    <row r="7" spans="1:76" x14ac:dyDescent="0.2">
      <c r="A7" s="12" t="s">
        <v>13</v>
      </c>
      <c r="B7" s="13" t="s">
        <v>25</v>
      </c>
      <c r="C7" s="13" t="s">
        <v>26</v>
      </c>
      <c r="D7" s="13" t="s">
        <v>27</v>
      </c>
      <c r="E7" s="13">
        <v>81600</v>
      </c>
      <c r="F7" s="13" t="s">
        <v>28</v>
      </c>
      <c r="G7" s="14">
        <v>22781</v>
      </c>
      <c r="H7" s="15" t="s">
        <v>18</v>
      </c>
      <c r="I7" s="3" t="e">
        <f t="shared" si="0"/>
        <v>#NAME?</v>
      </c>
      <c r="J7" s="3" t="e">
        <f t="shared" si="1"/>
        <v>#NAME?</v>
      </c>
      <c r="K7" s="1" t="e">
        <f>VLOOKUP(H7,4:4,3)*base+J7</f>
        <v>#VALUE!</v>
      </c>
    </row>
    <row r="8" spans="1:76" x14ac:dyDescent="0.2">
      <c r="A8" s="12" t="s">
        <v>13</v>
      </c>
      <c r="B8" s="13" t="s">
        <v>29</v>
      </c>
      <c r="C8" s="13" t="s">
        <v>30</v>
      </c>
      <c r="D8" s="13" t="s">
        <v>31</v>
      </c>
      <c r="E8" s="13">
        <v>81120</v>
      </c>
      <c r="F8" s="13" t="s">
        <v>32</v>
      </c>
      <c r="G8" s="14">
        <v>16592</v>
      </c>
      <c r="H8" s="15" t="s">
        <v>33</v>
      </c>
      <c r="I8" s="3" t="e">
        <f t="shared" si="0"/>
        <v>#NAME?</v>
      </c>
      <c r="J8" s="3" t="e">
        <f t="shared" si="1"/>
        <v>#NAME?</v>
      </c>
      <c r="K8" s="1" t="e">
        <f>VLOOKUP(H8,4:4,3)*base+J8</f>
        <v>#N/A</v>
      </c>
    </row>
    <row r="9" spans="1:76" x14ac:dyDescent="0.2">
      <c r="A9" s="12" t="s">
        <v>13</v>
      </c>
      <c r="B9" s="13" t="s">
        <v>34</v>
      </c>
      <c r="C9" s="13" t="s">
        <v>35</v>
      </c>
      <c r="D9" s="13" t="s">
        <v>36</v>
      </c>
      <c r="E9" s="13">
        <v>75000</v>
      </c>
      <c r="F9" s="13" t="s">
        <v>23</v>
      </c>
      <c r="G9" s="14">
        <v>26227</v>
      </c>
      <c r="H9" s="15" t="s">
        <v>24</v>
      </c>
      <c r="I9" s="3" t="e">
        <f t="shared" si="0"/>
        <v>#NAME?</v>
      </c>
      <c r="J9" s="3" t="e">
        <f t="shared" si="1"/>
        <v>#NAME?</v>
      </c>
      <c r="K9" s="1" t="e">
        <f>VLOOKUP(H9,4:4,3)*base+J9</f>
        <v>#VALUE!</v>
      </c>
    </row>
    <row r="10" spans="1:76" x14ac:dyDescent="0.2">
      <c r="A10" s="12" t="s">
        <v>13</v>
      </c>
      <c r="B10" s="13" t="s">
        <v>37</v>
      </c>
      <c r="C10" s="13" t="s">
        <v>38</v>
      </c>
      <c r="D10" s="13" t="s">
        <v>39</v>
      </c>
      <c r="E10" s="13">
        <v>81200</v>
      </c>
      <c r="F10" s="13" t="s">
        <v>40</v>
      </c>
      <c r="G10" s="14">
        <v>22902</v>
      </c>
      <c r="H10" s="15" t="s">
        <v>18</v>
      </c>
      <c r="I10" s="3" t="e">
        <f t="shared" si="0"/>
        <v>#NAME?</v>
      </c>
      <c r="J10" s="3" t="e">
        <f t="shared" si="1"/>
        <v>#NAME?</v>
      </c>
      <c r="K10" s="1" t="e">
        <f>VLOOKUP(H10,4:4,3)*base+J10</f>
        <v>#VALUE!</v>
      </c>
    </row>
    <row r="11" spans="1:76" x14ac:dyDescent="0.2">
      <c r="A11" s="12" t="s">
        <v>19</v>
      </c>
      <c r="B11" s="13" t="s">
        <v>41</v>
      </c>
      <c r="C11" s="13" t="s">
        <v>42</v>
      </c>
      <c r="D11" s="13" t="s">
        <v>43</v>
      </c>
      <c r="E11" s="13">
        <v>81570</v>
      </c>
      <c r="F11" s="13" t="s">
        <v>44</v>
      </c>
      <c r="G11" s="14">
        <v>16858</v>
      </c>
      <c r="H11" s="15" t="s">
        <v>24</v>
      </c>
      <c r="I11" s="3" t="e">
        <f t="shared" si="0"/>
        <v>#NAME?</v>
      </c>
      <c r="J11" s="3" t="e">
        <f t="shared" si="1"/>
        <v>#NAME?</v>
      </c>
      <c r="K11" s="1" t="e">
        <f>VLOOKUP(H11,4:4,3)*base+J11</f>
        <v>#VALUE!</v>
      </c>
    </row>
    <row r="12" spans="1:76" x14ac:dyDescent="0.2">
      <c r="A12" s="12" t="s">
        <v>13</v>
      </c>
      <c r="B12" s="13" t="s">
        <v>45</v>
      </c>
      <c r="C12" s="13" t="s">
        <v>46</v>
      </c>
      <c r="D12" s="13" t="s">
        <v>47</v>
      </c>
      <c r="E12" s="13">
        <v>81000</v>
      </c>
      <c r="F12" s="13" t="s">
        <v>48</v>
      </c>
      <c r="G12" s="14">
        <v>19628</v>
      </c>
      <c r="H12" s="15" t="s">
        <v>24</v>
      </c>
      <c r="I12" s="3" t="e">
        <f t="shared" si="0"/>
        <v>#NAME?</v>
      </c>
      <c r="J12" s="3" t="e">
        <f t="shared" si="1"/>
        <v>#NAME?</v>
      </c>
      <c r="K12" s="1" t="e">
        <f>VLOOKUP(H12,4:4,3)*base+J12</f>
        <v>#VALUE!</v>
      </c>
    </row>
    <row r="13" spans="1:76" x14ac:dyDescent="0.2">
      <c r="A13" s="12" t="s">
        <v>19</v>
      </c>
      <c r="B13" s="13" t="s">
        <v>49</v>
      </c>
      <c r="C13" s="13" t="s">
        <v>50</v>
      </c>
      <c r="D13" s="13" t="s">
        <v>27</v>
      </c>
      <c r="E13" s="13">
        <v>81000</v>
      </c>
      <c r="F13" s="13" t="s">
        <v>48</v>
      </c>
      <c r="G13" s="14">
        <v>23363</v>
      </c>
      <c r="H13" s="15" t="s">
        <v>18</v>
      </c>
      <c r="I13" s="3" t="e">
        <f t="shared" si="0"/>
        <v>#NAME?</v>
      </c>
      <c r="J13" s="3" t="e">
        <f t="shared" si="1"/>
        <v>#NAME?</v>
      </c>
      <c r="K13" s="1" t="e">
        <f>VLOOKUP(H13,4:4,3)*base+J13</f>
        <v>#VALUE!</v>
      </c>
    </row>
    <row r="14" spans="1:76" x14ac:dyDescent="0.2">
      <c r="A14" s="12" t="s">
        <v>13</v>
      </c>
      <c r="B14" s="13" t="s">
        <v>51</v>
      </c>
      <c r="C14" s="13" t="s">
        <v>52</v>
      </c>
      <c r="D14" s="13" t="s">
        <v>53</v>
      </c>
      <c r="E14" s="13">
        <v>75000</v>
      </c>
      <c r="F14" s="13" t="s">
        <v>23</v>
      </c>
      <c r="G14" s="14">
        <v>21084</v>
      </c>
      <c r="H14" s="15" t="s">
        <v>24</v>
      </c>
      <c r="I14" s="3" t="e">
        <f t="shared" si="0"/>
        <v>#NAME?</v>
      </c>
      <c r="J14" s="3" t="e">
        <f t="shared" si="1"/>
        <v>#NAME?</v>
      </c>
      <c r="K14" s="1" t="e">
        <f>VLOOKUP(H14,4:4,3)*base+J14</f>
        <v>#VALUE!</v>
      </c>
    </row>
    <row r="15" spans="1:76" x14ac:dyDescent="0.2">
      <c r="A15" s="12" t="s">
        <v>19</v>
      </c>
      <c r="B15" s="13" t="s">
        <v>54</v>
      </c>
      <c r="C15" s="13" t="s">
        <v>55</v>
      </c>
      <c r="D15" s="13" t="s">
        <v>56</v>
      </c>
      <c r="E15" s="13">
        <v>81580</v>
      </c>
      <c r="F15" s="13" t="s">
        <v>57</v>
      </c>
      <c r="G15" s="14">
        <v>23906</v>
      </c>
      <c r="H15" s="15" t="s">
        <v>18</v>
      </c>
      <c r="I15" s="3" t="e">
        <f t="shared" si="0"/>
        <v>#NAME?</v>
      </c>
      <c r="J15" s="3" t="e">
        <f t="shared" si="1"/>
        <v>#NAME?</v>
      </c>
      <c r="K15" s="1" t="e">
        <f>VLOOKUP(H15,4:4,3)*base+J15</f>
        <v>#VALUE!</v>
      </c>
    </row>
    <row r="16" spans="1:76" x14ac:dyDescent="0.2">
      <c r="A16" s="12" t="s">
        <v>13</v>
      </c>
      <c r="B16" s="13" t="s">
        <v>58</v>
      </c>
      <c r="C16" s="13" t="s">
        <v>59</v>
      </c>
      <c r="D16" s="13" t="s">
        <v>60</v>
      </c>
      <c r="E16" s="13">
        <v>81120</v>
      </c>
      <c r="F16" s="13" t="s">
        <v>61</v>
      </c>
      <c r="G16" s="14">
        <v>19052</v>
      </c>
      <c r="H16" s="15" t="s">
        <v>18</v>
      </c>
      <c r="I16" s="3" t="e">
        <f t="shared" si="0"/>
        <v>#NAME?</v>
      </c>
      <c r="J16" s="3" t="e">
        <f t="shared" si="1"/>
        <v>#NAME?</v>
      </c>
      <c r="K16" s="1" t="e">
        <f>VLOOKUP(H16,4:4,3)*base+J16</f>
        <v>#VALUE!</v>
      </c>
    </row>
    <row r="17" spans="1:11" x14ac:dyDescent="0.2">
      <c r="A17" s="12" t="s">
        <v>19</v>
      </c>
      <c r="B17" s="13" t="s">
        <v>62</v>
      </c>
      <c r="C17" s="13" t="s">
        <v>63</v>
      </c>
      <c r="D17" s="13" t="s">
        <v>64</v>
      </c>
      <c r="E17" s="13">
        <v>81990</v>
      </c>
      <c r="F17" s="13" t="s">
        <v>65</v>
      </c>
      <c r="G17" s="14">
        <v>18520</v>
      </c>
      <c r="H17" s="15" t="s">
        <v>33</v>
      </c>
      <c r="I17" s="3" t="e">
        <f t="shared" si="0"/>
        <v>#NAME?</v>
      </c>
      <c r="J17" s="3" t="e">
        <f t="shared" si="1"/>
        <v>#NAME?</v>
      </c>
      <c r="K17" s="1" t="e">
        <f>VLOOKUP(H17,4:4,3)*base+J17</f>
        <v>#N/A</v>
      </c>
    </row>
    <row r="18" spans="1:11" x14ac:dyDescent="0.2">
      <c r="A18" s="12" t="s">
        <v>13</v>
      </c>
      <c r="B18" s="13" t="s">
        <v>66</v>
      </c>
      <c r="C18" s="13" t="s">
        <v>67</v>
      </c>
      <c r="D18" s="13" t="s">
        <v>68</v>
      </c>
      <c r="E18" s="13">
        <v>81100</v>
      </c>
      <c r="F18" s="13" t="s">
        <v>69</v>
      </c>
      <c r="G18" s="14">
        <v>23207</v>
      </c>
      <c r="H18" s="15" t="s">
        <v>24</v>
      </c>
      <c r="I18" s="3" t="e">
        <f t="shared" si="0"/>
        <v>#NAME?</v>
      </c>
      <c r="J18" s="3" t="e">
        <f t="shared" si="1"/>
        <v>#NAME?</v>
      </c>
      <c r="K18" s="1" t="e">
        <f>VLOOKUP(H18,4:4,3)*base+J18</f>
        <v>#VALUE!</v>
      </c>
    </row>
    <row r="19" spans="1:11" x14ac:dyDescent="0.2">
      <c r="A19" s="12" t="s">
        <v>19</v>
      </c>
      <c r="B19" s="13" t="s">
        <v>70</v>
      </c>
      <c r="C19" s="13" t="s">
        <v>71</v>
      </c>
      <c r="D19" s="13" t="s">
        <v>72</v>
      </c>
      <c r="E19" s="13">
        <v>81500</v>
      </c>
      <c r="F19" s="13" t="s">
        <v>73</v>
      </c>
      <c r="G19" s="14">
        <v>15621</v>
      </c>
      <c r="H19" s="15" t="s">
        <v>33</v>
      </c>
      <c r="I19" s="3" t="e">
        <f t="shared" si="0"/>
        <v>#NAME?</v>
      </c>
      <c r="J19" s="3" t="e">
        <f t="shared" si="1"/>
        <v>#NAME?</v>
      </c>
      <c r="K19" s="1" t="e">
        <f>VLOOKUP(H19,4:4,3)*base+J19</f>
        <v>#N/A</v>
      </c>
    </row>
    <row r="20" spans="1:11" x14ac:dyDescent="0.2">
      <c r="A20" s="12" t="s">
        <v>13</v>
      </c>
      <c r="B20" s="13" t="s">
        <v>74</v>
      </c>
      <c r="C20" s="13" t="s">
        <v>75</v>
      </c>
      <c r="D20" s="13" t="s">
        <v>76</v>
      </c>
      <c r="E20" s="13">
        <v>81310</v>
      </c>
      <c r="F20" s="13" t="s">
        <v>77</v>
      </c>
      <c r="G20" s="14">
        <v>14827</v>
      </c>
      <c r="H20" s="15" t="s">
        <v>33</v>
      </c>
      <c r="I20" s="3" t="e">
        <f t="shared" si="0"/>
        <v>#NAME?</v>
      </c>
      <c r="J20" s="3" t="e">
        <f t="shared" si="1"/>
        <v>#NAME?</v>
      </c>
      <c r="K20" s="1" t="e">
        <f>VLOOKUP(H20,4:4,3)*base+J20</f>
        <v>#N/A</v>
      </c>
    </row>
    <row r="21" spans="1:11" x14ac:dyDescent="0.2">
      <c r="A21" s="12" t="s">
        <v>13</v>
      </c>
      <c r="B21" s="13" t="s">
        <v>78</v>
      </c>
      <c r="C21" s="13" t="s">
        <v>79</v>
      </c>
      <c r="D21" s="13" t="s">
        <v>80</v>
      </c>
      <c r="E21" s="13">
        <v>81710</v>
      </c>
      <c r="F21" s="13" t="s">
        <v>81</v>
      </c>
      <c r="G21" s="14">
        <v>25159</v>
      </c>
      <c r="H21" s="15" t="s">
        <v>18</v>
      </c>
      <c r="I21" s="3" t="e">
        <f t="shared" si="0"/>
        <v>#NAME?</v>
      </c>
      <c r="J21" s="3" t="e">
        <f t="shared" si="1"/>
        <v>#NAME?</v>
      </c>
      <c r="K21" s="1" t="e">
        <f>VLOOKUP(H21,4:4,3)*base+J21</f>
        <v>#VALUE!</v>
      </c>
    </row>
    <row r="22" spans="1:11" x14ac:dyDescent="0.2">
      <c r="A22" s="12" t="s">
        <v>13</v>
      </c>
      <c r="B22" s="13" t="s">
        <v>82</v>
      </c>
      <c r="C22" s="13" t="s">
        <v>83</v>
      </c>
      <c r="D22" s="13" t="s">
        <v>84</v>
      </c>
      <c r="E22" s="13">
        <v>81600</v>
      </c>
      <c r="F22" s="13" t="s">
        <v>85</v>
      </c>
      <c r="G22" s="14">
        <v>17514</v>
      </c>
      <c r="H22" s="15" t="s">
        <v>33</v>
      </c>
      <c r="I22" s="3" t="e">
        <f t="shared" si="0"/>
        <v>#NAME?</v>
      </c>
      <c r="J22" s="3" t="e">
        <f t="shared" si="1"/>
        <v>#NAME?</v>
      </c>
      <c r="K22" s="1" t="e">
        <f>VLOOKUP(H22,4:4,3)*base+J22</f>
        <v>#N/A</v>
      </c>
    </row>
    <row r="23" spans="1:11" ht="15.75" thickBot="1" x14ac:dyDescent="0.25">
      <c r="A23" s="16" t="s">
        <v>19</v>
      </c>
      <c r="B23" s="17" t="s">
        <v>86</v>
      </c>
      <c r="C23" s="17" t="s">
        <v>87</v>
      </c>
      <c r="D23" s="17" t="s">
        <v>88</v>
      </c>
      <c r="E23" s="17">
        <v>75000</v>
      </c>
      <c r="F23" s="17" t="s">
        <v>23</v>
      </c>
      <c r="G23" s="18">
        <v>20669</v>
      </c>
      <c r="H23" s="19" t="s">
        <v>24</v>
      </c>
      <c r="I23" s="3" t="e">
        <f t="shared" si="0"/>
        <v>#NAME?</v>
      </c>
      <c r="J23" s="3" t="e">
        <f t="shared" si="1"/>
        <v>#NAME?</v>
      </c>
      <c r="K23" s="1" t="e">
        <f>VLOOKUP(H23,4:4,3)*base+J23</f>
        <v>#VALUE!</v>
      </c>
    </row>
    <row r="24" spans="1:11" ht="15.75" thickTop="1" x14ac:dyDescent="0.2">
      <c r="G24" s="20"/>
    </row>
    <row r="25" spans="1:11" x14ac:dyDescent="0.2">
      <c r="G25" s="20"/>
    </row>
    <row r="26" spans="1:11" ht="15.75" thickBot="1" x14ac:dyDescent="0.25">
      <c r="A26" s="1" t="s">
        <v>89</v>
      </c>
      <c r="C26" s="1" t="s">
        <v>90</v>
      </c>
    </row>
    <row r="27" spans="1:11" x14ac:dyDescent="0.2">
      <c r="A27" s="21" t="s">
        <v>33</v>
      </c>
      <c r="B27" s="22" t="s">
        <v>91</v>
      </c>
      <c r="C27" s="23">
        <v>1.8</v>
      </c>
    </row>
    <row r="28" spans="1:11" x14ac:dyDescent="0.2">
      <c r="A28" s="24" t="s">
        <v>24</v>
      </c>
      <c r="B28" s="1" t="s">
        <v>92</v>
      </c>
      <c r="C28" s="25">
        <v>1.2</v>
      </c>
    </row>
    <row r="29" spans="1:11" ht="15.75" thickBot="1" x14ac:dyDescent="0.25">
      <c r="A29" s="26" t="s">
        <v>18</v>
      </c>
      <c r="B29" s="27" t="s">
        <v>93</v>
      </c>
      <c r="C29" s="28">
        <v>1</v>
      </c>
    </row>
  </sheetData>
  <mergeCells count="1">
    <mergeCell ref="F2:H2"/>
  </mergeCells>
  <printOptions horizontalCentered="1"/>
  <pageMargins left="0.78749999999999998" right="0.78749999999999998" top="0.98402777777777817" bottom="0.98402777777777817" header="0.51180555555555607" footer="0.51180555555555607"/>
  <pageSetup paperSize="0" fitToWidth="0" fitToHeight="0" orientation="landscape" horizontalDpi="0" verticalDpi="0" copies="0"/>
  <headerFooter alignWithMargins="0">
    <oddHeader>&amp;CEFFECTIF.XLS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E3" sqref="E3"/>
    </sheetView>
  </sheetViews>
  <sheetFormatPr baseColWidth="10" defaultColWidth="11.42578125" defaultRowHeight="15" x14ac:dyDescent="0.2"/>
  <cols>
    <col min="1" max="1" width="25.85546875" style="30" customWidth="1"/>
    <col min="2" max="3" width="12" style="30" customWidth="1"/>
    <col min="4" max="4" width="20.28515625" style="30" customWidth="1"/>
    <col min="5" max="5" width="27" style="30" customWidth="1"/>
    <col min="6" max="6" width="14.28515625" style="30" customWidth="1"/>
    <col min="7" max="7" width="15.42578125" style="30" customWidth="1"/>
    <col min="8" max="8" width="14.5703125" style="30" customWidth="1"/>
    <col min="9" max="9" width="14.85546875" style="30" customWidth="1"/>
    <col min="10" max="10" width="11.42578125" style="30" customWidth="1"/>
    <col min="11" max="11" width="12.28515625" style="30" customWidth="1"/>
    <col min="12" max="12" width="18.7109375" style="30" bestFit="1" customWidth="1"/>
    <col min="13" max="74" width="11.42578125" style="30" customWidth="1"/>
    <col min="75" max="16384" width="11.42578125" style="30"/>
  </cols>
  <sheetData>
    <row r="2" spans="1:12" ht="15.75" thickBot="1" x14ac:dyDescent="0.25">
      <c r="B2" s="31">
        <v>2152</v>
      </c>
    </row>
    <row r="3" spans="1:12" ht="15.75" thickBot="1" x14ac:dyDescent="0.25">
      <c r="B3" s="31">
        <v>200</v>
      </c>
      <c r="G3" s="56">
        <f ca="1">TODAY()</f>
        <v>42878</v>
      </c>
      <c r="H3" s="53"/>
      <c r="I3" s="53"/>
    </row>
    <row r="4" spans="1:12" ht="15.75" thickBot="1" x14ac:dyDescent="0.25"/>
    <row r="5" spans="1:12" s="35" customFormat="1" ht="16.5" thickTop="1" x14ac:dyDescent="0.25">
      <c r="A5" s="32" t="s">
        <v>96</v>
      </c>
      <c r="B5" s="33" t="s">
        <v>4</v>
      </c>
      <c r="C5" s="33" t="s">
        <v>5</v>
      </c>
      <c r="D5" s="33" t="s">
        <v>95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3" t="s">
        <v>11</v>
      </c>
      <c r="K5" s="33" t="s">
        <v>1</v>
      </c>
      <c r="L5" s="34" t="s">
        <v>94</v>
      </c>
    </row>
    <row r="6" spans="1:12" x14ac:dyDescent="0.2">
      <c r="A6" s="54">
        <v>215125256345874</v>
      </c>
      <c r="B6" s="36" t="s">
        <v>41</v>
      </c>
      <c r="C6" s="36" t="s">
        <v>42</v>
      </c>
      <c r="D6" s="38" t="str">
        <f>IF(LEFT(A6)="2","Madame","Monsieur")</f>
        <v>Madame</v>
      </c>
      <c r="E6" s="36" t="s">
        <v>43</v>
      </c>
      <c r="F6" s="36">
        <v>81570</v>
      </c>
      <c r="G6" s="36" t="s">
        <v>44</v>
      </c>
      <c r="H6" s="37">
        <v>23858</v>
      </c>
      <c r="I6" s="38" t="s">
        <v>24</v>
      </c>
      <c r="J6" s="36">
        <f ca="1">INT((datejour-H6)/365.25)</f>
        <v>52</v>
      </c>
      <c r="K6" s="36">
        <f ca="1">IF(J6&gt;=50,prime,0)</f>
        <v>200</v>
      </c>
      <c r="L6" s="39">
        <f ca="1">VLOOKUP(I6,bareme,3)*base+K6</f>
        <v>2782.4</v>
      </c>
    </row>
    <row r="7" spans="1:12" x14ac:dyDescent="0.2">
      <c r="A7" s="54">
        <v>235098745214532</v>
      </c>
      <c r="B7" s="36" t="s">
        <v>70</v>
      </c>
      <c r="C7" s="36" t="s">
        <v>71</v>
      </c>
      <c r="D7" s="38" t="str">
        <f t="shared" ref="D7:D24" si="0">IF(LEFT(A7)="2","Madame","Monsieur")</f>
        <v>Madame</v>
      </c>
      <c r="E7" s="36" t="s">
        <v>72</v>
      </c>
      <c r="F7" s="36">
        <v>81500</v>
      </c>
      <c r="G7" s="36" t="s">
        <v>73</v>
      </c>
      <c r="H7" s="37">
        <v>22621</v>
      </c>
      <c r="I7" s="38" t="s">
        <v>33</v>
      </c>
      <c r="J7" s="36">
        <f ca="1">INT((datejour-H7)/365.25)</f>
        <v>55</v>
      </c>
      <c r="K7" s="36">
        <f ca="1">IF(J7&gt;=50,prime,0)</f>
        <v>200</v>
      </c>
      <c r="L7" s="39">
        <f ca="1">VLOOKUP(I7,bareme,3)*base+K7</f>
        <v>4073.6</v>
      </c>
    </row>
    <row r="8" spans="1:12" x14ac:dyDescent="0.2">
      <c r="A8" s="54">
        <v>145112587451245</v>
      </c>
      <c r="B8" s="36" t="s">
        <v>51</v>
      </c>
      <c r="C8" s="36" t="s">
        <v>52</v>
      </c>
      <c r="D8" s="38" t="str">
        <f t="shared" si="0"/>
        <v>Monsieur</v>
      </c>
      <c r="E8" s="36" t="s">
        <v>53</v>
      </c>
      <c r="F8" s="36">
        <v>75000</v>
      </c>
      <c r="G8" s="36" t="s">
        <v>23</v>
      </c>
      <c r="H8" s="37">
        <v>28084</v>
      </c>
      <c r="I8" s="38" t="s">
        <v>24</v>
      </c>
      <c r="J8" s="36">
        <f ca="1">INT((datejour-H8)/365.25)</f>
        <v>40</v>
      </c>
      <c r="K8" s="36">
        <f ca="1">IF(J8&gt;=50,prime,0)</f>
        <v>0</v>
      </c>
      <c r="L8" s="39">
        <f ca="1">VLOOKUP(I8,bareme,3)*base+K8</f>
        <v>2582.4</v>
      </c>
    </row>
    <row r="9" spans="1:12" x14ac:dyDescent="0.2">
      <c r="A9" s="54">
        <v>236084125622157</v>
      </c>
      <c r="B9" s="36" t="s">
        <v>49</v>
      </c>
      <c r="C9" s="36" t="s">
        <v>50</v>
      </c>
      <c r="D9" s="38" t="str">
        <f t="shared" si="0"/>
        <v>Madame</v>
      </c>
      <c r="E9" s="36" t="s">
        <v>27</v>
      </c>
      <c r="F9" s="36">
        <v>81000</v>
      </c>
      <c r="G9" s="36" t="s">
        <v>48</v>
      </c>
      <c r="H9" s="37">
        <v>30363</v>
      </c>
      <c r="I9" s="38" t="s">
        <v>18</v>
      </c>
      <c r="J9" s="36">
        <f ca="1">INT((datejour-H9)/365.25)</f>
        <v>34</v>
      </c>
      <c r="K9" s="36">
        <f ca="1">IF(J9&gt;=50,prime,0)</f>
        <v>0</v>
      </c>
      <c r="L9" s="39">
        <f ca="1">VLOOKUP(I9,bareme,3)*base+K9</f>
        <v>2152</v>
      </c>
    </row>
    <row r="10" spans="1:12" x14ac:dyDescent="0.2">
      <c r="A10" s="54">
        <v>187025625548789</v>
      </c>
      <c r="B10" s="36" t="s">
        <v>25</v>
      </c>
      <c r="C10" s="36" t="s">
        <v>26</v>
      </c>
      <c r="D10" s="38" t="str">
        <f t="shared" si="0"/>
        <v>Monsieur</v>
      </c>
      <c r="E10" s="36" t="s">
        <v>27</v>
      </c>
      <c r="F10" s="36">
        <v>81600</v>
      </c>
      <c r="G10" s="36" t="s">
        <v>28</v>
      </c>
      <c r="H10" s="37">
        <v>29781</v>
      </c>
      <c r="I10" s="38" t="s">
        <v>18</v>
      </c>
      <c r="J10" s="36">
        <f ca="1">INT((datejour-H10)/365.25)</f>
        <v>35</v>
      </c>
      <c r="K10" s="36">
        <f ca="1">IF(J10&gt;=50,prime,0)</f>
        <v>0</v>
      </c>
      <c r="L10" s="39">
        <f ca="1">VLOOKUP(I10,bareme,3)*base+K10</f>
        <v>2152</v>
      </c>
    </row>
    <row r="11" spans="1:12" x14ac:dyDescent="0.2">
      <c r="A11" s="54">
        <v>125072144578352</v>
      </c>
      <c r="B11" s="36" t="s">
        <v>82</v>
      </c>
      <c r="C11" s="36" t="s">
        <v>83</v>
      </c>
      <c r="D11" s="38" t="str">
        <f t="shared" si="0"/>
        <v>Monsieur</v>
      </c>
      <c r="E11" s="36" t="s">
        <v>84</v>
      </c>
      <c r="F11" s="36">
        <v>81600</v>
      </c>
      <c r="G11" s="36" t="s">
        <v>85</v>
      </c>
      <c r="H11" s="37">
        <v>24514</v>
      </c>
      <c r="I11" s="38" t="s">
        <v>33</v>
      </c>
      <c r="J11" s="36">
        <f ca="1">INT((datejour-H11)/365.25)</f>
        <v>50</v>
      </c>
      <c r="K11" s="36">
        <f ca="1">IF(J11&gt;=50,prime,0)</f>
        <v>200</v>
      </c>
      <c r="L11" s="39">
        <f ca="1">VLOOKUP(I11,bareme,3)*base+K11</f>
        <v>4073.6</v>
      </c>
    </row>
    <row r="12" spans="1:12" x14ac:dyDescent="0.2">
      <c r="A12" s="54">
        <v>159084521747475</v>
      </c>
      <c r="B12" s="36" t="s">
        <v>14</v>
      </c>
      <c r="C12" s="36" t="s">
        <v>15</v>
      </c>
      <c r="D12" s="38" t="str">
        <f t="shared" si="0"/>
        <v>Monsieur</v>
      </c>
      <c r="E12" s="36" t="s">
        <v>16</v>
      </c>
      <c r="F12" s="36">
        <v>69001</v>
      </c>
      <c r="G12" s="36" t="s">
        <v>17</v>
      </c>
      <c r="H12" s="37">
        <v>32922</v>
      </c>
      <c r="I12" s="38" t="s">
        <v>18</v>
      </c>
      <c r="J12" s="36">
        <f ca="1">INT((datejour-H12)/365.25)</f>
        <v>27</v>
      </c>
      <c r="K12" s="36">
        <f ca="1">IF(J12&gt;=50,prime,0)</f>
        <v>0</v>
      </c>
      <c r="L12" s="39">
        <f ca="1">VLOOKUP(I12,bareme,3)*base+K12</f>
        <v>2152</v>
      </c>
    </row>
    <row r="13" spans="1:12" x14ac:dyDescent="0.2">
      <c r="A13" s="54">
        <v>145072523696524</v>
      </c>
      <c r="B13" s="36" t="s">
        <v>66</v>
      </c>
      <c r="C13" s="36" t="s">
        <v>67</v>
      </c>
      <c r="D13" s="38" t="str">
        <f t="shared" si="0"/>
        <v>Monsieur</v>
      </c>
      <c r="E13" s="36" t="s">
        <v>68</v>
      </c>
      <c r="F13" s="36">
        <v>81100</v>
      </c>
      <c r="G13" s="36" t="s">
        <v>69</v>
      </c>
      <c r="H13" s="37">
        <v>30207</v>
      </c>
      <c r="I13" s="38" t="s">
        <v>24</v>
      </c>
      <c r="J13" s="36">
        <f ca="1">INT((datejour-H13)/365.25)</f>
        <v>34</v>
      </c>
      <c r="K13" s="36">
        <f ca="1">IF(J13&gt;=50,prime,0)</f>
        <v>0</v>
      </c>
      <c r="L13" s="39">
        <f ca="1">VLOOKUP(I13,bareme,3)*base+K13</f>
        <v>2582.4</v>
      </c>
    </row>
    <row r="14" spans="1:12" x14ac:dyDescent="0.2">
      <c r="A14" s="54">
        <v>178032546875225</v>
      </c>
      <c r="B14" s="36" t="s">
        <v>34</v>
      </c>
      <c r="C14" s="36" t="s">
        <v>35</v>
      </c>
      <c r="D14" s="38" t="str">
        <f t="shared" si="0"/>
        <v>Monsieur</v>
      </c>
      <c r="E14" s="36" t="s">
        <v>36</v>
      </c>
      <c r="F14" s="36">
        <v>75000</v>
      </c>
      <c r="G14" s="36" t="s">
        <v>23</v>
      </c>
      <c r="H14" s="37">
        <v>33227</v>
      </c>
      <c r="I14" s="38" t="s">
        <v>24</v>
      </c>
      <c r="J14" s="36">
        <f ca="1">INT((datejour-H14)/365.25)</f>
        <v>26</v>
      </c>
      <c r="K14" s="36">
        <f ca="1">IF(J14&gt;=50,prime,0)</f>
        <v>0</v>
      </c>
      <c r="L14" s="39">
        <f ca="1">VLOOKUP(I14,bareme,3)*base+K14</f>
        <v>2582.4</v>
      </c>
    </row>
    <row r="15" spans="1:12" x14ac:dyDescent="0.2">
      <c r="A15" s="54">
        <v>145062356698544</v>
      </c>
      <c r="B15" s="36" t="s">
        <v>29</v>
      </c>
      <c r="C15" s="36" t="s">
        <v>30</v>
      </c>
      <c r="D15" s="38" t="str">
        <f t="shared" si="0"/>
        <v>Monsieur</v>
      </c>
      <c r="E15" s="36" t="s">
        <v>31</v>
      </c>
      <c r="F15" s="36">
        <v>81120</v>
      </c>
      <c r="G15" s="36" t="s">
        <v>32</v>
      </c>
      <c r="H15" s="37">
        <v>23592</v>
      </c>
      <c r="I15" s="38" t="s">
        <v>33</v>
      </c>
      <c r="J15" s="36">
        <f ca="1">INT((datejour-H15)/365.25)</f>
        <v>52</v>
      </c>
      <c r="K15" s="36">
        <f ca="1">IF(J15&gt;=50,prime,0)</f>
        <v>200</v>
      </c>
      <c r="L15" s="39">
        <f ca="1">VLOOKUP(I15,bareme,3)*base+K15</f>
        <v>4073.6</v>
      </c>
    </row>
    <row r="16" spans="1:12" x14ac:dyDescent="0.2">
      <c r="A16" s="54">
        <v>157052352258745</v>
      </c>
      <c r="B16" s="36" t="s">
        <v>37</v>
      </c>
      <c r="C16" s="36" t="s">
        <v>38</v>
      </c>
      <c r="D16" s="38" t="str">
        <f t="shared" si="0"/>
        <v>Monsieur</v>
      </c>
      <c r="E16" s="36" t="s">
        <v>39</v>
      </c>
      <c r="F16" s="36">
        <v>81200</v>
      </c>
      <c r="G16" s="36" t="s">
        <v>40</v>
      </c>
      <c r="H16" s="37">
        <v>29902</v>
      </c>
      <c r="I16" s="38" t="s">
        <v>18</v>
      </c>
      <c r="J16" s="36">
        <f ca="1">INT((datejour-H16)/365.25)</f>
        <v>35</v>
      </c>
      <c r="K16" s="36">
        <f ca="1">IF(J16&gt;=50,prime,0)</f>
        <v>0</v>
      </c>
      <c r="L16" s="39">
        <f ca="1">VLOOKUP(I16,bareme,3)*base+K16</f>
        <v>2152</v>
      </c>
    </row>
    <row r="17" spans="1:12" x14ac:dyDescent="0.2">
      <c r="A17" s="54">
        <v>254074521356854</v>
      </c>
      <c r="B17" s="36" t="s">
        <v>86</v>
      </c>
      <c r="C17" s="36" t="s">
        <v>87</v>
      </c>
      <c r="D17" s="38" t="str">
        <f t="shared" si="0"/>
        <v>Madame</v>
      </c>
      <c r="E17" s="36" t="s">
        <v>88</v>
      </c>
      <c r="F17" s="36">
        <v>75000</v>
      </c>
      <c r="G17" s="36" t="s">
        <v>23</v>
      </c>
      <c r="H17" s="37">
        <v>27669</v>
      </c>
      <c r="I17" s="38" t="s">
        <v>24</v>
      </c>
      <c r="J17" s="36">
        <f ca="1">INT((datejour-H17)/365.25)</f>
        <v>41</v>
      </c>
      <c r="K17" s="36">
        <f ca="1">IF(J17&gt;=50,prime,0)</f>
        <v>0</v>
      </c>
      <c r="L17" s="39">
        <f ca="1">VLOOKUP(I17,bareme,3)*base+K17</f>
        <v>2582.4</v>
      </c>
    </row>
    <row r="18" spans="1:12" x14ac:dyDescent="0.2">
      <c r="A18" s="54">
        <v>169082145745214</v>
      </c>
      <c r="B18" s="36" t="s">
        <v>74</v>
      </c>
      <c r="C18" s="36" t="s">
        <v>75</v>
      </c>
      <c r="D18" s="38" t="str">
        <f t="shared" si="0"/>
        <v>Monsieur</v>
      </c>
      <c r="E18" s="36" t="s">
        <v>76</v>
      </c>
      <c r="F18" s="36">
        <v>81310</v>
      </c>
      <c r="G18" s="36" t="s">
        <v>77</v>
      </c>
      <c r="H18" s="37">
        <v>21827</v>
      </c>
      <c r="I18" s="38" t="s">
        <v>33</v>
      </c>
      <c r="J18" s="36">
        <f ca="1">INT((datejour-H18)/365.25)</f>
        <v>57</v>
      </c>
      <c r="K18" s="36">
        <f ca="1">IF(J18&gt;=50,prime,0)</f>
        <v>200</v>
      </c>
      <c r="L18" s="39">
        <f ca="1">VLOOKUP(I18,bareme,3)*base+K18</f>
        <v>4073.6</v>
      </c>
    </row>
    <row r="19" spans="1:12" x14ac:dyDescent="0.2">
      <c r="A19" s="54">
        <v>245062541478411</v>
      </c>
      <c r="B19" s="36" t="s">
        <v>54</v>
      </c>
      <c r="C19" s="36" t="s">
        <v>55</v>
      </c>
      <c r="D19" s="38" t="str">
        <f t="shared" si="0"/>
        <v>Madame</v>
      </c>
      <c r="E19" s="36" t="s">
        <v>56</v>
      </c>
      <c r="F19" s="36">
        <v>81580</v>
      </c>
      <c r="G19" s="36" t="s">
        <v>57</v>
      </c>
      <c r="H19" s="37">
        <v>30906</v>
      </c>
      <c r="I19" s="38" t="s">
        <v>18</v>
      </c>
      <c r="J19" s="36">
        <f ca="1">INT((datejour-H19)/365.25)</f>
        <v>32</v>
      </c>
      <c r="K19" s="36">
        <f ca="1">IF(J19&gt;=50,prime,0)</f>
        <v>0</v>
      </c>
      <c r="L19" s="39">
        <f ca="1">VLOOKUP(I19,bareme,3)*base+K19</f>
        <v>2152</v>
      </c>
    </row>
    <row r="20" spans="1:12" x14ac:dyDescent="0.2">
      <c r="A20" s="54">
        <v>165097452458541</v>
      </c>
      <c r="B20" s="36" t="s">
        <v>45</v>
      </c>
      <c r="C20" s="36" t="s">
        <v>46</v>
      </c>
      <c r="D20" s="38" t="str">
        <f t="shared" si="0"/>
        <v>Monsieur</v>
      </c>
      <c r="E20" s="36" t="s">
        <v>47</v>
      </c>
      <c r="F20" s="36">
        <v>81000</v>
      </c>
      <c r="G20" s="36" t="s">
        <v>48</v>
      </c>
      <c r="H20" s="37">
        <v>26628</v>
      </c>
      <c r="I20" s="38" t="s">
        <v>24</v>
      </c>
      <c r="J20" s="36">
        <f ca="1">INT((datejour-H20)/365.25)</f>
        <v>44</v>
      </c>
      <c r="K20" s="36">
        <f ca="1">IF(J20&gt;=50,prime,0)</f>
        <v>0</v>
      </c>
      <c r="L20" s="39">
        <f ca="1">VLOOKUP(I20,bareme,3)*base+K20</f>
        <v>2582.4</v>
      </c>
    </row>
    <row r="21" spans="1:12" x14ac:dyDescent="0.2">
      <c r="A21" s="54">
        <v>259042532254785</v>
      </c>
      <c r="B21" s="36" t="s">
        <v>20</v>
      </c>
      <c r="C21" s="36" t="s">
        <v>21</v>
      </c>
      <c r="D21" s="38" t="str">
        <f t="shared" si="0"/>
        <v>Madame</v>
      </c>
      <c r="E21" s="36" t="s">
        <v>22</v>
      </c>
      <c r="F21" s="36">
        <v>75000</v>
      </c>
      <c r="G21" s="36" t="s">
        <v>23</v>
      </c>
      <c r="H21" s="37">
        <v>27790</v>
      </c>
      <c r="I21" s="38" t="s">
        <v>24</v>
      </c>
      <c r="J21" s="36">
        <f ca="1">INT((datejour-H21)/365.25)</f>
        <v>41</v>
      </c>
      <c r="K21" s="36">
        <f ca="1">IF(J21&gt;=50,prime,0)</f>
        <v>0</v>
      </c>
      <c r="L21" s="39">
        <f ca="1">VLOOKUP(I21,bareme,3)*base+K21</f>
        <v>2582.4</v>
      </c>
    </row>
    <row r="22" spans="1:12" x14ac:dyDescent="0.2">
      <c r="A22" s="54">
        <v>173065225874473</v>
      </c>
      <c r="B22" s="36" t="s">
        <v>58</v>
      </c>
      <c r="C22" s="36" t="s">
        <v>59</v>
      </c>
      <c r="D22" s="38" t="str">
        <f t="shared" si="0"/>
        <v>Monsieur</v>
      </c>
      <c r="E22" s="36" t="s">
        <v>60</v>
      </c>
      <c r="F22" s="36">
        <v>81120</v>
      </c>
      <c r="G22" s="36" t="s">
        <v>61</v>
      </c>
      <c r="H22" s="37">
        <v>26052</v>
      </c>
      <c r="I22" s="38" t="s">
        <v>18</v>
      </c>
      <c r="J22" s="36">
        <f ca="1">INT((datejour-H22)/365.25)</f>
        <v>46</v>
      </c>
      <c r="K22" s="36">
        <f ca="1">IF(J22&gt;=50,prime,0)</f>
        <v>0</v>
      </c>
      <c r="L22" s="39">
        <f ca="1">VLOOKUP(I22,bareme,3)*base+K22</f>
        <v>2152</v>
      </c>
    </row>
    <row r="23" spans="1:12" x14ac:dyDescent="0.2">
      <c r="A23" s="54">
        <v>271082245587456</v>
      </c>
      <c r="B23" s="36" t="s">
        <v>62</v>
      </c>
      <c r="C23" s="36" t="s">
        <v>63</v>
      </c>
      <c r="D23" s="38" t="str">
        <f t="shared" si="0"/>
        <v>Madame</v>
      </c>
      <c r="E23" s="36" t="s">
        <v>64</v>
      </c>
      <c r="F23" s="36">
        <v>81990</v>
      </c>
      <c r="G23" s="36" t="s">
        <v>65</v>
      </c>
      <c r="H23" s="37">
        <v>25520</v>
      </c>
      <c r="I23" s="38" t="s">
        <v>33</v>
      </c>
      <c r="J23" s="36">
        <f ca="1">INT((datejour-H23)/365.25)</f>
        <v>47</v>
      </c>
      <c r="K23" s="36">
        <f ca="1">IF(J23&gt;=50,prime,0)</f>
        <v>0</v>
      </c>
      <c r="L23" s="39">
        <f ca="1">VLOOKUP(I23,bareme,3)*base+K23</f>
        <v>3873.6</v>
      </c>
    </row>
    <row r="24" spans="1:12" ht="15.75" thickBot="1" x14ac:dyDescent="0.25">
      <c r="A24" s="55">
        <v>180052356698547</v>
      </c>
      <c r="B24" s="40" t="s">
        <v>78</v>
      </c>
      <c r="C24" s="40" t="s">
        <v>79</v>
      </c>
      <c r="D24" s="42" t="str">
        <f t="shared" si="0"/>
        <v>Monsieur</v>
      </c>
      <c r="E24" s="40" t="s">
        <v>80</v>
      </c>
      <c r="F24" s="40">
        <v>81710</v>
      </c>
      <c r="G24" s="40" t="s">
        <v>81</v>
      </c>
      <c r="H24" s="41">
        <v>32159</v>
      </c>
      <c r="I24" s="42" t="s">
        <v>18</v>
      </c>
      <c r="J24" s="60">
        <f ca="1">INT((datejour-H24)/365.25)</f>
        <v>29</v>
      </c>
      <c r="K24" s="60">
        <f ca="1">IF(J24&gt;=50,prime,0)</f>
        <v>0</v>
      </c>
      <c r="L24" s="43">
        <f ca="1">VLOOKUP(I24,bareme,3)*base+K24</f>
        <v>2152</v>
      </c>
    </row>
    <row r="25" spans="1:12" ht="15.75" thickTop="1" x14ac:dyDescent="0.2">
      <c r="H25" s="44"/>
    </row>
    <row r="26" spans="1:12" x14ac:dyDescent="0.2">
      <c r="H26" s="44"/>
    </row>
    <row r="27" spans="1:12" ht="15.75" x14ac:dyDescent="0.25">
      <c r="A27" s="45" t="s">
        <v>89</v>
      </c>
      <c r="B27" s="45"/>
      <c r="C27" s="45" t="s">
        <v>90</v>
      </c>
      <c r="D27"/>
    </row>
    <row r="28" spans="1:12" x14ac:dyDescent="0.2">
      <c r="A28" s="57" t="s">
        <v>33</v>
      </c>
      <c r="B28" s="46" t="s">
        <v>91</v>
      </c>
      <c r="C28" s="47">
        <v>1.8</v>
      </c>
      <c r="D28"/>
    </row>
    <row r="29" spans="1:12" x14ac:dyDescent="0.2">
      <c r="A29" s="58" t="s">
        <v>24</v>
      </c>
      <c r="B29" s="48" t="s">
        <v>92</v>
      </c>
      <c r="C29" s="49">
        <v>1.2</v>
      </c>
      <c r="D29"/>
    </row>
    <row r="30" spans="1:12" x14ac:dyDescent="0.2">
      <c r="A30" s="59" t="s">
        <v>18</v>
      </c>
      <c r="B30" s="50" t="s">
        <v>93</v>
      </c>
      <c r="C30" s="51">
        <v>1</v>
      </c>
      <c r="D30"/>
    </row>
  </sheetData>
  <sortState ref="A6:K24">
    <sortCondition ref="C6"/>
  </sortState>
  <mergeCells count="1">
    <mergeCell ref="G3:I3"/>
  </mergeCells>
  <pageMargins left="0.78749999999999998" right="0.78749999999999998" top="0.98402777777777817" bottom="0.62986111111111209" header="0.51180555555555607" footer="0.51180555555555607"/>
  <pageSetup paperSize="9" fitToWidth="0" fitToHeight="0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2.75" x14ac:dyDescent="0.2"/>
  <cols>
    <col min="1" max="1" width="30.5703125" customWidth="1"/>
    <col min="2" max="2" width="11.42578125" customWidth="1"/>
  </cols>
  <sheetData>
    <row r="1" spans="1:1" x14ac:dyDescent="0.2">
      <c r="A1" s="29">
        <f ca="1">TODAY()</f>
        <v>42878</v>
      </c>
    </row>
    <row r="2" spans="1:1" x14ac:dyDescent="0.2">
      <c r="A2" s="29">
        <v>26933</v>
      </c>
    </row>
    <row r="3" spans="1:1" x14ac:dyDescent="0.2">
      <c r="A3">
        <f ca="1">A1-A2</f>
        <v>15945</v>
      </c>
    </row>
    <row r="4" spans="1:1" x14ac:dyDescent="0.2">
      <c r="A4">
        <f ca="1">A3/365.25</f>
        <v>43.655030800821358</v>
      </c>
    </row>
    <row r="5" spans="1:1" x14ac:dyDescent="0.2">
      <c r="A5">
        <f ca="1">INT(A4)</f>
        <v>43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ORIGINAL</vt:lpstr>
      <vt:lpstr>Exercice</vt:lpstr>
      <vt:lpstr>Feuil1</vt:lpstr>
      <vt:lpstr>bareme</vt:lpstr>
      <vt:lpstr>base</vt:lpstr>
      <vt:lpstr>datejour</vt:lpstr>
      <vt:lpstr>prime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ATEM Formation</dc:creator>
  <cp:lastModifiedBy>domartien</cp:lastModifiedBy>
  <dcterms:created xsi:type="dcterms:W3CDTF">2012-11-15T13:55:24Z</dcterms:created>
  <dcterms:modified xsi:type="dcterms:W3CDTF">2017-05-23T18:49:17Z</dcterms:modified>
</cp:coreProperties>
</file>